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fonenko_OV\Desktop\"/>
    </mc:Choice>
  </mc:AlternateContent>
  <bookViews>
    <workbookView xWindow="0" yWindow="0" windowWidth="20505" windowHeight="11760"/>
  </bookViews>
  <sheets>
    <sheet name="Ф.2 " sheetId="1" r:id="rId1"/>
    <sheet name="Ф.2 стр.2" sheetId="2" r:id="rId2"/>
  </sheets>
  <externalReferences>
    <externalReference r:id="rId3"/>
  </externalReferences>
  <definedNames>
    <definedName name="_xlnm.Print_Area" localSheetId="0">'Ф.2 '!$A$1:$DE$36</definedName>
    <definedName name="_xlnm.Print_Area" localSheetId="1">'Ф.2 стр.2'!$A$1:$FK$14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D14" i="2" l="1"/>
  <c r="ET14" i="2"/>
  <c r="BF14" i="2" s="1"/>
  <c r="FD13" i="2"/>
  <c r="ET13" i="2"/>
  <c r="DV13" i="2"/>
  <c r="DC13" i="2"/>
  <c r="CT13" i="2"/>
  <c r="CK13" i="2"/>
  <c r="CB13" i="2"/>
  <c r="DL13" i="2" s="1"/>
  <c r="FD12" i="2"/>
  <c r="ET12" i="2"/>
  <c r="EK12" i="2"/>
  <c r="DV12" i="2"/>
  <c r="DL12" i="2"/>
  <c r="DC12" i="2"/>
  <c r="CT12" i="2"/>
  <c r="CK12" i="2"/>
  <c r="CB12" i="2"/>
  <c r="BF12" i="2" s="1"/>
  <c r="CM23" i="1" s="1"/>
  <c r="FD11" i="2"/>
  <c r="ET11" i="2"/>
  <c r="DC11" i="2"/>
  <c r="CT11" i="2"/>
  <c r="CK11" i="2"/>
  <c r="CB11" i="2"/>
  <c r="FD10" i="2"/>
  <c r="ET10" i="2"/>
  <c r="DC10" i="2"/>
  <c r="CT10" i="2"/>
  <c r="CK10" i="2"/>
  <c r="CB10" i="2"/>
  <c r="FD9" i="2"/>
  <c r="ET9" i="2"/>
  <c r="DV9" i="2"/>
  <c r="DC9" i="2"/>
  <c r="CT9" i="2"/>
  <c r="CK9" i="2"/>
  <c r="CB9" i="2"/>
  <c r="DL9" i="2" s="1"/>
  <c r="FD8" i="2"/>
  <c r="ET8" i="2"/>
  <c r="ET6" i="2" s="1"/>
  <c r="DV8" i="2"/>
  <c r="DC8" i="2"/>
  <c r="CT8" i="2"/>
  <c r="BF8" i="2" s="1"/>
  <c r="CM20" i="1" s="1"/>
  <c r="CK8" i="2"/>
  <c r="CB8" i="2"/>
  <c r="DL8" i="2" s="1"/>
  <c r="FD7" i="2"/>
  <c r="FD6" i="2" s="1"/>
  <c r="ET7" i="2"/>
  <c r="EK7" i="2"/>
  <c r="DV7" i="2"/>
  <c r="DV6" i="2" s="1"/>
  <c r="DC7" i="2"/>
  <c r="CT7" i="2"/>
  <c r="CK7" i="2"/>
  <c r="CK6" i="2" s="1"/>
  <c r="CB7" i="2"/>
  <c r="EK6" i="2"/>
  <c r="DC6" i="2"/>
  <c r="CT6" i="2"/>
  <c r="BP6" i="2"/>
  <c r="CM36" i="1"/>
  <c r="CM24" i="1"/>
  <c r="CM16" i="1"/>
  <c r="CM15" i="1"/>
  <c r="CM14" i="1"/>
  <c r="CM13" i="1"/>
  <c r="CM12" i="1"/>
  <c r="CM11" i="1"/>
  <c r="BF7" i="2" l="1"/>
  <c r="BF13" i="2"/>
  <c r="DL11" i="2"/>
  <c r="BF11" i="2" s="1"/>
  <c r="CM22" i="1" s="1"/>
  <c r="CB6" i="2"/>
  <c r="BF9" i="2"/>
  <c r="CM19" i="1" s="1"/>
  <c r="DL7" i="2"/>
  <c r="DL10" i="2"/>
  <c r="BF10" i="2" s="1"/>
  <c r="CM21" i="1" s="1"/>
  <c r="BF6" i="2" l="1"/>
  <c r="CM18" i="1"/>
  <c r="DL6" i="2"/>
</calcChain>
</file>

<file path=xl/sharedStrings.xml><?xml version="1.0" encoding="utf-8"?>
<sst xmlns="http://schemas.openxmlformats.org/spreadsheetml/2006/main" count="113" uniqueCount="81">
  <si>
    <t>Форма № 2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</si>
  <si>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</si>
  <si>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</si>
  <si>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>(оказания) регулируемых работ (услуг) в аэропортах ФКП "Аэропорты Дальнего Востока"</t>
  </si>
  <si>
    <t>I. Доходы и расходы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</si>
  <si>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</si>
  <si>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</si>
  <si>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</si>
  <si>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Год (отчет) 2022</t>
  </si>
  <si>
    <t>1</t>
  </si>
  <si>
    <t>Доходы всего, в том числе по видам регулируемых услуг:</t>
  </si>
  <si>
    <t>(тыс. руб.)</t>
  </si>
  <si>
    <t>1.1</t>
  </si>
  <si>
    <t>Обеспечение взлета, посадки и стоянки воздушных судов</t>
  </si>
  <si>
    <t>1.2</t>
  </si>
  <si>
    <t>Обеспечение авиационной безопасности</t>
  </si>
  <si>
    <t>1.3</t>
  </si>
  <si>
    <t>Предоставление аэровокзального комплекса</t>
  </si>
  <si>
    <t>1.4</t>
  </si>
  <si>
    <t xml:space="preserve">Обслуживание пассажиров </t>
  </si>
  <si>
    <t>1.5</t>
  </si>
  <si>
    <t>Обеспечение заправки воздушных судов авиационным топливом</t>
  </si>
  <si>
    <t>1.6</t>
  </si>
  <si>
    <t>Хранение авиационного топлива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</si>
  <si>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</si>
  <si>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</si>
  <si>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</si>
  <si>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</si>
  <si>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</si>
  <si>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2.4</t>
  </si>
  <si>
    <t>2.5</t>
  </si>
  <si>
    <t>2.6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</si>
  <si>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</si>
  <si>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</si>
  <si>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</si>
  <si>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</si>
  <si>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</si>
  <si>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</si>
  <si>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</si>
  <si>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</si>
  <si>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</si>
  <si>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</si>
  <si>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</si>
  <si>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</si>
  <si>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</si>
  <si>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</si>
  <si>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</si>
  <si>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</si>
  <si>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</si>
  <si>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</si>
  <si>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</si>
  <si>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</si>
  <si>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</si>
  <si>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</si>
  <si>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</si>
  <si>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</si>
  <si>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</si>
  <si>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</si>
  <si>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 ФКП "Аэропорты Дальнего Востока"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</si>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</sst>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wrapText="1" indent="1"/>
    </xf>
    <xf numFmtId="0" fontId="5" fillId="0" borderId="4" xfId="0" applyFont="1" applyBorder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8;&#1040;&#1056;&#1048;&#1060;&#1067;\&#1056;&#1072;&#1079;&#1076;&#1077;&#1083;&#1100;&#1085;&#1099;&#1081;%20&#1091;&#1095;&#1077;&#1090;\2022%20&#1075;&#1086;&#1076;%20-%20&#1092;&#1072;&#1082;&#1090;\&#1057;&#1074;&#1086;&#1076;%20&#1087;&#1088;&#1080;&#1083;&#1086;&#1078;&#1077;&#1085;&#1080;&#1077;%201%202022_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таблица 1"/>
      <sheetName val="таблица 2"/>
      <sheetName val="свод с распределением АУП"/>
      <sheetName val="свод с распределением площадок"/>
    </sheetNames>
    <sheetDataSet>
      <sheetData sheetId="0"/>
      <sheetData sheetId="1"/>
      <sheetData sheetId="2">
        <row r="13">
          <cell r="C13">
            <v>199621666.30000001</v>
          </cell>
          <cell r="G13">
            <v>88417993.120000005</v>
          </cell>
          <cell r="I13">
            <v>38861900.939999998</v>
          </cell>
          <cell r="K13">
            <v>57939540.129999988</v>
          </cell>
          <cell r="L13">
            <v>13492564.680000002</v>
          </cell>
        </row>
        <row r="14">
          <cell r="C14">
            <v>86122753.409999996</v>
          </cell>
          <cell r="E14">
            <v>61439949.00999999</v>
          </cell>
          <cell r="G14">
            <v>40711839.270000003</v>
          </cell>
          <cell r="I14">
            <v>16709551.07</v>
          </cell>
          <cell r="K14">
            <v>18604649.91</v>
          </cell>
          <cell r="L14">
            <v>6137739.3299999991</v>
          </cell>
          <cell r="N14">
            <v>8604054.8800000008</v>
          </cell>
        </row>
        <row r="17">
          <cell r="C17">
            <v>25469919.960000001</v>
          </cell>
          <cell r="E17">
            <v>18164970.280000001</v>
          </cell>
          <cell r="G17">
            <v>12022085.139999999</v>
          </cell>
          <cell r="I17">
            <v>4945344.5500000007</v>
          </cell>
          <cell r="K17">
            <v>5482479.5799999991</v>
          </cell>
          <cell r="L17">
            <v>1816516.6800000002</v>
          </cell>
          <cell r="N17">
            <v>2546373.23</v>
          </cell>
        </row>
        <row r="20">
          <cell r="C20">
            <v>47893957.810000002</v>
          </cell>
          <cell r="E20">
            <v>28920367.140000004</v>
          </cell>
          <cell r="G20">
            <v>12403402.709999999</v>
          </cell>
          <cell r="I20">
            <v>8006261.6700000009</v>
          </cell>
          <cell r="K20">
            <v>26265645.539999995</v>
          </cell>
          <cell r="L20">
            <v>3049413.7700000005</v>
          </cell>
          <cell r="N20">
            <v>4494348.66</v>
          </cell>
        </row>
        <row r="29">
          <cell r="C29">
            <v>511943.74999999994</v>
          </cell>
          <cell r="E29">
            <v>455895.10000000003</v>
          </cell>
          <cell r="G29">
            <v>298691.65000000002</v>
          </cell>
          <cell r="I29">
            <v>167797.53</v>
          </cell>
          <cell r="K29">
            <v>84003.64</v>
          </cell>
          <cell r="L29">
            <v>476523.53</v>
          </cell>
          <cell r="N29">
            <v>616213.36999999988</v>
          </cell>
        </row>
        <row r="30">
          <cell r="C30">
            <v>8081999.4499999983</v>
          </cell>
          <cell r="E30">
            <v>575051.85</v>
          </cell>
          <cell r="G30">
            <v>1561914.26</v>
          </cell>
          <cell r="I30">
            <v>1824107.1099999999</v>
          </cell>
          <cell r="K30">
            <v>1851216.7199999997</v>
          </cell>
          <cell r="L30">
            <v>73638.25999999998</v>
          </cell>
          <cell r="N30">
            <v>306145.63</v>
          </cell>
        </row>
        <row r="31">
          <cell r="C31">
            <v>3976757.3400000003</v>
          </cell>
          <cell r="E31">
            <v>157442.90999999997</v>
          </cell>
          <cell r="G31">
            <v>1084541.6200000001</v>
          </cell>
          <cell r="I31">
            <v>64605</v>
          </cell>
          <cell r="K31">
            <v>30604.05</v>
          </cell>
          <cell r="L31">
            <v>12047.37</v>
          </cell>
          <cell r="N31">
            <v>19530.190000000002</v>
          </cell>
        </row>
        <row r="48">
          <cell r="C48">
            <v>7514557.3100000005</v>
          </cell>
          <cell r="E48">
            <v>6691194.1000000006</v>
          </cell>
          <cell r="I48">
            <v>1844774.23</v>
          </cell>
          <cell r="K48">
            <v>1663594.35</v>
          </cell>
          <cell r="L48">
            <v>749728.48</v>
          </cell>
          <cell r="N48">
            <v>834136.86</v>
          </cell>
        </row>
        <row r="51">
          <cell r="C51">
            <v>0</v>
          </cell>
          <cell r="E51">
            <v>0</v>
          </cell>
          <cell r="G51">
            <v>0</v>
          </cell>
          <cell r="N51">
            <v>0</v>
          </cell>
        </row>
        <row r="52">
          <cell r="C52">
            <v>0</v>
          </cell>
          <cell r="N52">
            <v>0</v>
          </cell>
        </row>
        <row r="53">
          <cell r="C53">
            <v>267545.46999999997</v>
          </cell>
          <cell r="E53">
            <v>197349.13</v>
          </cell>
          <cell r="G53">
            <v>109534.90000000001</v>
          </cell>
          <cell r="I53">
            <v>44819.43</v>
          </cell>
          <cell r="K53">
            <v>73923.12</v>
          </cell>
          <cell r="L53">
            <v>15811.920000000002</v>
          </cell>
          <cell r="N53">
            <v>21352.55</v>
          </cell>
        </row>
        <row r="56">
          <cell r="C56">
            <v>15897155.25</v>
          </cell>
          <cell r="E56">
            <v>13344215.390000001</v>
          </cell>
          <cell r="G56">
            <v>7093626.5200000005</v>
          </cell>
          <cell r="I56">
            <v>3122242.1000000006</v>
          </cell>
          <cell r="K56">
            <v>4616966.5300000012</v>
          </cell>
          <cell r="L56">
            <v>1084533.55</v>
          </cell>
          <cell r="N56">
            <v>1572454.3</v>
          </cell>
        </row>
      </sheetData>
      <sheetData sheetId="3">
        <row r="8">
          <cell r="M8">
            <v>304284486.63999999</v>
          </cell>
        </row>
        <row r="11">
          <cell r="M11">
            <v>89963063.310000017</v>
          </cell>
        </row>
        <row r="14">
          <cell r="M14">
            <v>193224627.33000001</v>
          </cell>
        </row>
        <row r="28">
          <cell r="M28">
            <v>3276328.76</v>
          </cell>
        </row>
        <row r="29">
          <cell r="M29">
            <v>17938535.350000001</v>
          </cell>
        </row>
        <row r="30">
          <cell r="M30">
            <v>6141473.2600000016</v>
          </cell>
        </row>
        <row r="47">
          <cell r="M47">
            <v>28111521.239999998</v>
          </cell>
        </row>
        <row r="48">
          <cell r="M48">
            <v>12545095.25</v>
          </cell>
        </row>
        <row r="49">
          <cell r="M49">
            <v>819393916.97000003</v>
          </cell>
        </row>
        <row r="57">
          <cell r="M57">
            <v>0</v>
          </cell>
        </row>
        <row r="59">
          <cell r="M59">
            <v>913048.88</v>
          </cell>
        </row>
        <row r="62">
          <cell r="M62">
            <v>60563670.529999994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tabSelected="1" view="pageBreakPreview" zoomScaleNormal="100" workbookViewId="0">
      <selection activeCell="FK19" sqref="FK19"/>
    </sheetView>
  </sheetViews>
  <sheetFormatPr defaultColWidth="0.85546875" defaultRowHeight="15" x14ac:dyDescent="0.25"/>
  <cols>
    <col min="1" max="108" width="0.85546875" style="1"/>
    <col min="109" max="109" width="6.140625" style="1" customWidth="1"/>
    <col min="110" max="110" width="6.85546875" style="1" customWidth="1"/>
    <col min="111" max="125" width="0.85546875" style="1"/>
    <col min="126" max="126" width="0.85546875" style="1" customWidth="1"/>
    <col min="127" max="16384" width="0.85546875" style="1"/>
  </cols>
  <sheetData>
    <row r="1" spans="1:109" x14ac:dyDescent="0.25">
      <c r="DD1" s="2" t="s">
        <v>0</v>
      </c>
    </row>
    <row r="3" spans="1:109" s="4" customFormat="1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4" spans="1:109" s="4" customFormat="1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</row>
    <row r="5" spans="1:109" s="4" customFormat="1" ht="31.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</row>
    <row r="7" spans="1:109" s="7" customFormat="1" ht="15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9" spans="1:109" s="12" customFormat="1" ht="45.75" customHeight="1" x14ac:dyDescent="0.2">
      <c r="A9" s="8" t="s">
        <v>5</v>
      </c>
      <c r="B9" s="8"/>
      <c r="C9" s="8"/>
      <c r="D9" s="8"/>
      <c r="E9" s="8"/>
      <c r="F9" s="8"/>
      <c r="G9" s="8"/>
      <c r="H9" s="8"/>
      <c r="I9" s="9" t="s">
        <v>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1"/>
      <c r="BW9" s="8" t="s">
        <v>7</v>
      </c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 t="s">
        <v>8</v>
      </c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</row>
    <row r="10" spans="1:109" s="20" customFormat="1" x14ac:dyDescent="0.2">
      <c r="A10" s="13" t="s">
        <v>9</v>
      </c>
      <c r="B10" s="13"/>
      <c r="C10" s="13"/>
      <c r="D10" s="13"/>
      <c r="E10" s="13"/>
      <c r="F10" s="13"/>
      <c r="G10" s="13"/>
      <c r="H10" s="13"/>
      <c r="I10" s="14"/>
      <c r="J10" s="15" t="s">
        <v>10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6"/>
      <c r="BW10" s="17" t="s">
        <v>11</v>
      </c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8">
        <v>257707</v>
      </c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9"/>
    </row>
    <row r="11" spans="1:109" s="20" customFormat="1" x14ac:dyDescent="0.2">
      <c r="A11" s="13" t="s">
        <v>12</v>
      </c>
      <c r="B11" s="13"/>
      <c r="C11" s="13"/>
      <c r="D11" s="13"/>
      <c r="E11" s="13"/>
      <c r="F11" s="13"/>
      <c r="G11" s="13"/>
      <c r="H11" s="13"/>
      <c r="I11" s="14"/>
      <c r="J11" s="15" t="s">
        <v>13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6"/>
      <c r="BW11" s="17" t="s">
        <v>11</v>
      </c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8">
        <f>(83261952.78-(83261952.78*20/120))/1000</f>
        <v>69384.960650000008</v>
      </c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9"/>
    </row>
    <row r="12" spans="1:109" s="20" customFormat="1" x14ac:dyDescent="0.2">
      <c r="A12" s="13" t="s">
        <v>14</v>
      </c>
      <c r="B12" s="13"/>
      <c r="C12" s="13"/>
      <c r="D12" s="13"/>
      <c r="E12" s="13"/>
      <c r="F12" s="13"/>
      <c r="G12" s="13"/>
      <c r="H12" s="13"/>
      <c r="I12" s="14"/>
      <c r="J12" s="15" t="s">
        <v>15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6"/>
      <c r="BW12" s="17" t="s">
        <v>11</v>
      </c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8">
        <f>(35607687.88-(35607687.88*20/120))/1000</f>
        <v>29673.073233333333</v>
      </c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9"/>
    </row>
    <row r="13" spans="1:109" s="20" customFormat="1" x14ac:dyDescent="0.2">
      <c r="A13" s="13" t="s">
        <v>16</v>
      </c>
      <c r="B13" s="13"/>
      <c r="C13" s="13"/>
      <c r="D13" s="13"/>
      <c r="E13" s="13"/>
      <c r="F13" s="13"/>
      <c r="G13" s="13"/>
      <c r="H13" s="13"/>
      <c r="I13" s="14"/>
      <c r="J13" s="15" t="s">
        <v>17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6"/>
      <c r="BW13" s="17" t="s">
        <v>11</v>
      </c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8">
        <f>(23160179.7-(23160179.7*20/120))/1000</f>
        <v>19300.14975</v>
      </c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9"/>
    </row>
    <row r="14" spans="1:109" s="20" customFormat="1" x14ac:dyDescent="0.2">
      <c r="A14" s="13" t="s">
        <v>18</v>
      </c>
      <c r="B14" s="13"/>
      <c r="C14" s="13"/>
      <c r="D14" s="13"/>
      <c r="E14" s="13"/>
      <c r="F14" s="13"/>
      <c r="G14" s="13"/>
      <c r="H14" s="13"/>
      <c r="I14" s="14"/>
      <c r="J14" s="15" t="s">
        <v>19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6"/>
      <c r="BW14" s="17" t="s">
        <v>11</v>
      </c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8">
        <f>(21869212.01-(21869212.01*20/120))/1000</f>
        <v>18224.34334166667</v>
      </c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9"/>
    </row>
    <row r="15" spans="1:109" s="20" customFormat="1" ht="32.25" customHeight="1" x14ac:dyDescent="0.2">
      <c r="A15" s="13" t="s">
        <v>20</v>
      </c>
      <c r="B15" s="13"/>
      <c r="C15" s="13"/>
      <c r="D15" s="13"/>
      <c r="E15" s="13"/>
      <c r="F15" s="13"/>
      <c r="G15" s="13"/>
      <c r="H15" s="13"/>
      <c r="I15" s="14"/>
      <c r="J15" s="21" t="s">
        <v>21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2"/>
      <c r="BW15" s="17" t="s">
        <v>11</v>
      </c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8">
        <f>(6465903.37-(6465903.37*20/120))/1000</f>
        <v>5388.2528083333336</v>
      </c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9"/>
    </row>
    <row r="16" spans="1:109" s="20" customFormat="1" ht="15" customHeight="1" x14ac:dyDescent="0.2">
      <c r="A16" s="23" t="s">
        <v>22</v>
      </c>
      <c r="B16" s="24"/>
      <c r="C16" s="24"/>
      <c r="D16" s="24"/>
      <c r="E16" s="24"/>
      <c r="F16" s="24"/>
      <c r="G16" s="24"/>
      <c r="H16" s="25"/>
      <c r="J16" s="26" t="s">
        <v>23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7"/>
      <c r="BW16" s="28" t="s">
        <v>11</v>
      </c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29">
        <f>(4684928.13-(4684928.13*20/120))/1000</f>
        <v>3904.1067749999997</v>
      </c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1"/>
      <c r="DE16" s="19"/>
    </row>
    <row r="17" spans="1:109" s="20" customFormat="1" ht="30.75" customHeight="1" x14ac:dyDescent="0.2">
      <c r="A17" s="13" t="s">
        <v>24</v>
      </c>
      <c r="B17" s="13"/>
      <c r="C17" s="13"/>
      <c r="D17" s="13"/>
      <c r="E17" s="13"/>
      <c r="F17" s="13"/>
      <c r="G17" s="13"/>
      <c r="H17" s="13"/>
      <c r="I17" s="14"/>
      <c r="J17" s="32" t="s">
        <v>25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3"/>
      <c r="BW17" s="17" t="s">
        <v>11</v>
      </c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8">
        <v>819394</v>
      </c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9"/>
    </row>
    <row r="18" spans="1:109" s="20" customFormat="1" x14ac:dyDescent="0.2">
      <c r="A18" s="13" t="s">
        <v>26</v>
      </c>
      <c r="B18" s="13"/>
      <c r="C18" s="13"/>
      <c r="D18" s="13"/>
      <c r="E18" s="13"/>
      <c r="F18" s="13"/>
      <c r="G18" s="13"/>
      <c r="H18" s="13"/>
      <c r="I18" s="14"/>
      <c r="J18" s="15" t="s">
        <v>13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6"/>
      <c r="BW18" s="17" t="s">
        <v>11</v>
      </c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34">
        <f>'Ф.2 стр.2'!BF7</f>
        <v>257561.20643000002</v>
      </c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19"/>
    </row>
    <row r="19" spans="1:109" s="20" customFormat="1" x14ac:dyDescent="0.2">
      <c r="A19" s="13" t="s">
        <v>27</v>
      </c>
      <c r="B19" s="13"/>
      <c r="C19" s="13"/>
      <c r="D19" s="13"/>
      <c r="E19" s="13"/>
      <c r="F19" s="13"/>
      <c r="G19" s="13"/>
      <c r="H19" s="13"/>
      <c r="I19" s="14"/>
      <c r="J19" s="15" t="s">
        <v>15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6"/>
      <c r="BW19" s="17" t="s">
        <v>11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34">
        <f>'Ф.2 стр.2'!BF9</f>
        <v>165990.14296</v>
      </c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19"/>
    </row>
    <row r="20" spans="1:109" s="20" customFormat="1" x14ac:dyDescent="0.2">
      <c r="A20" s="13" t="s">
        <v>28</v>
      </c>
      <c r="B20" s="13"/>
      <c r="C20" s="13"/>
      <c r="D20" s="13"/>
      <c r="E20" s="13"/>
      <c r="F20" s="13"/>
      <c r="G20" s="13"/>
      <c r="H20" s="13"/>
      <c r="I20" s="14"/>
      <c r="J20" s="15" t="s">
        <v>17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6"/>
      <c r="BW20" s="17" t="s">
        <v>11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34">
        <f>'Ф.2 стр.2'!BF8</f>
        <v>88417.993119999999</v>
      </c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19"/>
    </row>
    <row r="21" spans="1:109" s="20" customFormat="1" x14ac:dyDescent="0.2">
      <c r="A21" s="13" t="s">
        <v>29</v>
      </c>
      <c r="B21" s="13"/>
      <c r="C21" s="13"/>
      <c r="D21" s="13"/>
      <c r="E21" s="13"/>
      <c r="F21" s="13"/>
      <c r="G21" s="13"/>
      <c r="H21" s="13"/>
      <c r="I21" s="14"/>
      <c r="J21" s="15" t="s">
        <v>19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6"/>
      <c r="BW21" s="17" t="s">
        <v>11</v>
      </c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34">
        <f>'Ф.2 стр.2'!BF10</f>
        <v>38861.900940000007</v>
      </c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19"/>
    </row>
    <row r="22" spans="1:109" s="20" customFormat="1" ht="32.25" customHeight="1" x14ac:dyDescent="0.2">
      <c r="A22" s="13" t="s">
        <v>30</v>
      </c>
      <c r="B22" s="13"/>
      <c r="C22" s="13"/>
      <c r="D22" s="13"/>
      <c r="E22" s="13"/>
      <c r="F22" s="13"/>
      <c r="G22" s="13"/>
      <c r="H22" s="13"/>
      <c r="I22" s="14"/>
      <c r="J22" s="21" t="s">
        <v>21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2"/>
      <c r="BW22" s="17" t="s">
        <v>11</v>
      </c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34">
        <f>'Ф.2 стр.2'!BF11</f>
        <v>13492.564680000001</v>
      </c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19"/>
    </row>
    <row r="23" spans="1:109" s="20" customFormat="1" ht="15" customHeight="1" x14ac:dyDescent="0.2">
      <c r="A23" s="23" t="s">
        <v>31</v>
      </c>
      <c r="B23" s="24"/>
      <c r="C23" s="24"/>
      <c r="D23" s="24"/>
      <c r="E23" s="24"/>
      <c r="F23" s="24"/>
      <c r="G23" s="24"/>
      <c r="H23" s="25"/>
      <c r="J23" s="26" t="s">
        <v>23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7"/>
      <c r="BW23" s="28" t="s">
        <v>11</v>
      </c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35">
        <f>'Ф.2 стр.2'!BF12</f>
        <v>19440.863899999997</v>
      </c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7"/>
      <c r="DE23" s="19"/>
    </row>
    <row r="24" spans="1:109" s="20" customFormat="1" x14ac:dyDescent="0.2">
      <c r="A24" s="13" t="s">
        <v>32</v>
      </c>
      <c r="B24" s="13"/>
      <c r="C24" s="13"/>
      <c r="D24" s="13"/>
      <c r="E24" s="13"/>
      <c r="F24" s="13"/>
      <c r="G24" s="13"/>
      <c r="H24" s="13"/>
      <c r="I24" s="14"/>
      <c r="J24" s="15" t="s">
        <v>33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6"/>
      <c r="BW24" s="17" t="s">
        <v>11</v>
      </c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8">
        <f>CM10-CM17</f>
        <v>-561687</v>
      </c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9"/>
    </row>
    <row r="25" spans="1:109" s="20" customFormat="1" x14ac:dyDescent="0.2">
      <c r="A25" s="13" t="s">
        <v>34</v>
      </c>
      <c r="B25" s="13"/>
      <c r="C25" s="13"/>
      <c r="D25" s="13"/>
      <c r="E25" s="13"/>
      <c r="F25" s="13"/>
      <c r="G25" s="13"/>
      <c r="H25" s="13"/>
      <c r="I25" s="14"/>
      <c r="J25" s="15" t="s">
        <v>35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6"/>
      <c r="BW25" s="17" t="s">
        <v>11</v>
      </c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9"/>
    </row>
    <row r="26" spans="1:109" s="20" customFormat="1" x14ac:dyDescent="0.2">
      <c r="A26" s="13" t="s">
        <v>36</v>
      </c>
      <c r="B26" s="13"/>
      <c r="C26" s="13"/>
      <c r="D26" s="13"/>
      <c r="E26" s="13"/>
      <c r="F26" s="13"/>
      <c r="G26" s="13"/>
      <c r="H26" s="13"/>
      <c r="I26" s="14"/>
      <c r="J26" s="15" t="s">
        <v>37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6"/>
      <c r="BW26" s="17" t="s">
        <v>11</v>
      </c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8">
        <v>2004</v>
      </c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9"/>
    </row>
    <row r="27" spans="1:109" s="20" customFormat="1" x14ac:dyDescent="0.2">
      <c r="A27" s="13" t="s">
        <v>38</v>
      </c>
      <c r="B27" s="13"/>
      <c r="C27" s="13"/>
      <c r="D27" s="13"/>
      <c r="E27" s="13"/>
      <c r="F27" s="13"/>
      <c r="G27" s="13"/>
      <c r="H27" s="13"/>
      <c r="I27" s="14"/>
      <c r="J27" s="15" t="s">
        <v>39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6"/>
      <c r="BW27" s="17" t="s">
        <v>11</v>
      </c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9"/>
    </row>
    <row r="28" spans="1:109" s="20" customFormat="1" x14ac:dyDescent="0.2">
      <c r="A28" s="13" t="s">
        <v>40</v>
      </c>
      <c r="B28" s="13"/>
      <c r="C28" s="13"/>
      <c r="D28" s="13"/>
      <c r="E28" s="13"/>
      <c r="F28" s="13"/>
      <c r="G28" s="13"/>
      <c r="H28" s="13"/>
      <c r="I28" s="14"/>
      <c r="J28" s="15" t="s">
        <v>41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6"/>
      <c r="BW28" s="17" t="s">
        <v>11</v>
      </c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8">
        <v>427302</v>
      </c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9"/>
    </row>
    <row r="29" spans="1:109" s="20" customFormat="1" x14ac:dyDescent="0.2">
      <c r="A29" s="13" t="s">
        <v>42</v>
      </c>
      <c r="B29" s="13"/>
      <c r="C29" s="13"/>
      <c r="D29" s="13"/>
      <c r="E29" s="13"/>
      <c r="F29" s="13"/>
      <c r="G29" s="13"/>
      <c r="H29" s="13"/>
      <c r="I29" s="14"/>
      <c r="J29" s="15" t="s">
        <v>43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6"/>
      <c r="BW29" s="17" t="s">
        <v>11</v>
      </c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8">
        <v>-61477</v>
      </c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9"/>
    </row>
    <row r="30" spans="1:109" s="20" customFormat="1" x14ac:dyDescent="0.2">
      <c r="A30" s="13" t="s">
        <v>44</v>
      </c>
      <c r="B30" s="13"/>
      <c r="C30" s="13"/>
      <c r="D30" s="13"/>
      <c r="E30" s="13"/>
      <c r="F30" s="13"/>
      <c r="G30" s="13"/>
      <c r="H30" s="13"/>
      <c r="I30" s="14"/>
      <c r="J30" s="15" t="s">
        <v>45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6"/>
      <c r="BW30" s="17" t="s">
        <v>11</v>
      </c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8">
        <v>-193858</v>
      </c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9"/>
    </row>
    <row r="31" spans="1:109" s="20" customFormat="1" x14ac:dyDescent="0.2">
      <c r="A31" s="13" t="s">
        <v>46</v>
      </c>
      <c r="B31" s="13"/>
      <c r="C31" s="13"/>
      <c r="D31" s="13"/>
      <c r="E31" s="13"/>
      <c r="F31" s="13"/>
      <c r="G31" s="13"/>
      <c r="H31" s="13"/>
      <c r="I31" s="14"/>
      <c r="J31" s="15" t="s">
        <v>47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6"/>
      <c r="BW31" s="17" t="s">
        <v>11</v>
      </c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9"/>
    </row>
    <row r="32" spans="1:109" s="20" customFormat="1" x14ac:dyDescent="0.2">
      <c r="A32" s="13" t="s">
        <v>48</v>
      </c>
      <c r="B32" s="13"/>
      <c r="C32" s="13"/>
      <c r="D32" s="13"/>
      <c r="E32" s="13"/>
      <c r="F32" s="13"/>
      <c r="G32" s="13"/>
      <c r="H32" s="13"/>
      <c r="I32" s="14"/>
      <c r="J32" s="15" t="s">
        <v>49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6"/>
      <c r="BW32" s="17" t="s">
        <v>11</v>
      </c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9"/>
    </row>
    <row r="33" spans="1:126" s="20" customFormat="1" x14ac:dyDescent="0.2">
      <c r="A33" s="13" t="s">
        <v>50</v>
      </c>
      <c r="B33" s="13"/>
      <c r="C33" s="13"/>
      <c r="D33" s="13"/>
      <c r="E33" s="13"/>
      <c r="F33" s="13"/>
      <c r="G33" s="13"/>
      <c r="H33" s="13"/>
      <c r="I33" s="14"/>
      <c r="J33" s="15" t="s">
        <v>51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6"/>
      <c r="BW33" s="17" t="s">
        <v>11</v>
      </c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9"/>
    </row>
    <row r="34" spans="1:126" s="20" customFormat="1" x14ac:dyDescent="0.2">
      <c r="A34" s="13" t="s">
        <v>52</v>
      </c>
      <c r="B34" s="13"/>
      <c r="C34" s="13"/>
      <c r="D34" s="13"/>
      <c r="E34" s="13"/>
      <c r="F34" s="13"/>
      <c r="G34" s="13"/>
      <c r="H34" s="13"/>
      <c r="I34" s="14"/>
      <c r="J34" s="15" t="s">
        <v>53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6"/>
      <c r="BW34" s="17" t="s">
        <v>11</v>
      </c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8">
        <v>16418</v>
      </c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9"/>
      <c r="DV34" s="38"/>
    </row>
    <row r="35" spans="1:126" s="20" customFormat="1" x14ac:dyDescent="0.2">
      <c r="A35" s="13" t="s">
        <v>54</v>
      </c>
      <c r="B35" s="13"/>
      <c r="C35" s="13"/>
      <c r="D35" s="13"/>
      <c r="E35" s="13"/>
      <c r="F35" s="13"/>
      <c r="G35" s="13"/>
      <c r="H35" s="13"/>
      <c r="I35" s="14"/>
      <c r="J35" s="15" t="s">
        <v>55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6"/>
      <c r="BW35" s="17" t="s">
        <v>11</v>
      </c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8">
        <v>-496</v>
      </c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9"/>
    </row>
    <row r="36" spans="1:126" s="20" customFormat="1" x14ac:dyDescent="0.2">
      <c r="A36" s="13" t="s">
        <v>56</v>
      </c>
      <c r="B36" s="13"/>
      <c r="C36" s="13"/>
      <c r="D36" s="13"/>
      <c r="E36" s="13"/>
      <c r="F36" s="13"/>
      <c r="G36" s="13"/>
      <c r="H36" s="13"/>
      <c r="I36" s="14"/>
      <c r="J36" s="15" t="s">
        <v>57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6"/>
      <c r="BW36" s="17" t="s">
        <v>11</v>
      </c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>
        <f>CM30+CM34+CM35</f>
        <v>-177936</v>
      </c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9"/>
    </row>
  </sheetData>
  <mergeCells count="116">
    <mergeCell ref="A36:H36"/>
    <mergeCell ref="J36:BV36"/>
    <mergeCell ref="BW36:CL36"/>
    <mergeCell ref="CM36:DD36"/>
    <mergeCell ref="A34:H34"/>
    <mergeCell ref="J34:BV34"/>
    <mergeCell ref="BW34:CL34"/>
    <mergeCell ref="CM34:DD34"/>
    <mergeCell ref="A35:H35"/>
    <mergeCell ref="J35:BV35"/>
    <mergeCell ref="BW35:CL35"/>
    <mergeCell ref="CM35:DD35"/>
    <mergeCell ref="A32:H32"/>
    <mergeCell ref="J32:BV32"/>
    <mergeCell ref="BW32:CL32"/>
    <mergeCell ref="CM32:DD32"/>
    <mergeCell ref="A33:H33"/>
    <mergeCell ref="J33:BV33"/>
    <mergeCell ref="BW33:CL33"/>
    <mergeCell ref="CM33:DD33"/>
    <mergeCell ref="A30:H30"/>
    <mergeCell ref="J30:BV30"/>
    <mergeCell ref="BW30:CL30"/>
    <mergeCell ref="CM30:DD30"/>
    <mergeCell ref="A31:H31"/>
    <mergeCell ref="J31:BV31"/>
    <mergeCell ref="BW31:CL31"/>
    <mergeCell ref="CM31:DD31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3:DD3"/>
    <mergeCell ref="A4:DD4"/>
    <mergeCell ref="A5:DD5"/>
    <mergeCell ref="A7:DD7"/>
    <mergeCell ref="A9:H9"/>
    <mergeCell ref="I9:BV9"/>
    <mergeCell ref="BW9:CL9"/>
    <mergeCell ref="CM9:DD9"/>
  </mergeCells>
  <pageMargins left="0.78740157480314965" right="0.31496062992125984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09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4"/>
  <sheetViews>
    <sheetView view="pageBreakPreview" zoomScaleNormal="100" workbookViewId="0">
      <selection activeCell="FK19" sqref="FK19"/>
    </sheetView>
  </sheetViews>
  <sheetFormatPr defaultColWidth="0.85546875" defaultRowHeight="12.75" x14ac:dyDescent="0.2"/>
  <cols>
    <col min="1" max="57" width="0.85546875" style="39"/>
    <col min="58" max="58" width="2.140625" style="39" customWidth="1"/>
    <col min="59" max="149" width="0.85546875" style="39"/>
    <col min="150" max="150" width="0.85546875" style="39" customWidth="1"/>
    <col min="151" max="158" width="0.85546875" style="39"/>
    <col min="159" max="159" width="0.85546875" style="39" customWidth="1"/>
    <col min="160" max="166" width="0.85546875" style="39"/>
    <col min="167" max="167" width="0.85546875" style="39" customWidth="1"/>
    <col min="168" max="16384" width="0.85546875" style="39"/>
  </cols>
  <sheetData>
    <row r="1" spans="1:167" s="1" customFormat="1" ht="15" customHeight="1" x14ac:dyDescent="0.25">
      <c r="B1" s="6" t="s">
        <v>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</row>
    <row r="2" spans="1:167" ht="6" customHeight="1" x14ac:dyDescent="0.2"/>
    <row r="3" spans="1:167" s="46" customFormat="1" ht="12.75" customHeight="1" x14ac:dyDescent="0.2">
      <c r="A3" s="40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2"/>
      <c r="BF3" s="40" t="s">
        <v>60</v>
      </c>
      <c r="BG3" s="41"/>
      <c r="BH3" s="41"/>
      <c r="BI3" s="41"/>
      <c r="BJ3" s="41"/>
      <c r="BK3" s="41"/>
      <c r="BL3" s="41"/>
      <c r="BM3" s="41"/>
      <c r="BN3" s="41"/>
      <c r="BO3" s="42"/>
      <c r="BP3" s="43" t="s">
        <v>61</v>
      </c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5"/>
    </row>
    <row r="4" spans="1:167" s="46" customFormat="1" ht="113.2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9"/>
      <c r="BF4" s="50"/>
      <c r="BG4" s="51"/>
      <c r="BH4" s="51"/>
      <c r="BI4" s="51"/>
      <c r="BJ4" s="51"/>
      <c r="BK4" s="51"/>
      <c r="BL4" s="51"/>
      <c r="BM4" s="51"/>
      <c r="BN4" s="51"/>
      <c r="BO4" s="52"/>
      <c r="BP4" s="53" t="s">
        <v>62</v>
      </c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 t="s">
        <v>63</v>
      </c>
      <c r="CC4" s="53"/>
      <c r="CD4" s="53"/>
      <c r="CE4" s="53"/>
      <c r="CF4" s="53"/>
      <c r="CG4" s="53"/>
      <c r="CH4" s="53"/>
      <c r="CI4" s="53"/>
      <c r="CJ4" s="53"/>
      <c r="CK4" s="53" t="s">
        <v>64</v>
      </c>
      <c r="CL4" s="53"/>
      <c r="CM4" s="53"/>
      <c r="CN4" s="53"/>
      <c r="CO4" s="53"/>
      <c r="CP4" s="53"/>
      <c r="CQ4" s="53"/>
      <c r="CR4" s="53"/>
      <c r="CS4" s="53"/>
      <c r="CT4" s="53" t="s">
        <v>65</v>
      </c>
      <c r="CU4" s="53"/>
      <c r="CV4" s="53"/>
      <c r="CW4" s="53"/>
      <c r="CX4" s="53"/>
      <c r="CY4" s="53"/>
      <c r="CZ4" s="53"/>
      <c r="DA4" s="53"/>
      <c r="DB4" s="53"/>
      <c r="DC4" s="53" t="s">
        <v>66</v>
      </c>
      <c r="DD4" s="53"/>
      <c r="DE4" s="53"/>
      <c r="DF4" s="53"/>
      <c r="DG4" s="53"/>
      <c r="DH4" s="53"/>
      <c r="DI4" s="53"/>
      <c r="DJ4" s="53"/>
      <c r="DK4" s="53"/>
      <c r="DL4" s="53" t="s">
        <v>67</v>
      </c>
      <c r="DM4" s="53"/>
      <c r="DN4" s="53"/>
      <c r="DO4" s="53"/>
      <c r="DP4" s="53"/>
      <c r="DQ4" s="53"/>
      <c r="DR4" s="53"/>
      <c r="DS4" s="53"/>
      <c r="DT4" s="53"/>
      <c r="DU4" s="53"/>
      <c r="DV4" s="53" t="s">
        <v>68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 t="s">
        <v>69</v>
      </c>
      <c r="EL4" s="53"/>
      <c r="EM4" s="53"/>
      <c r="EN4" s="53"/>
      <c r="EO4" s="53"/>
      <c r="EP4" s="53"/>
      <c r="EQ4" s="53"/>
      <c r="ER4" s="53"/>
      <c r="ES4" s="53"/>
      <c r="ET4" s="53" t="s">
        <v>70</v>
      </c>
      <c r="EU4" s="53"/>
      <c r="EV4" s="53"/>
      <c r="EW4" s="53"/>
      <c r="EX4" s="53"/>
      <c r="EY4" s="53"/>
      <c r="EZ4" s="53"/>
      <c r="FA4" s="53"/>
      <c r="FB4" s="53"/>
      <c r="FC4" s="53"/>
      <c r="FD4" s="53" t="s">
        <v>71</v>
      </c>
      <c r="FE4" s="53"/>
      <c r="FF4" s="53"/>
      <c r="FG4" s="53"/>
      <c r="FH4" s="53"/>
      <c r="FI4" s="53"/>
      <c r="FJ4" s="53"/>
      <c r="FK4" s="53"/>
    </row>
    <row r="5" spans="1:167" s="46" customFormat="1" ht="12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/>
      <c r="BF5" s="54">
        <v>1</v>
      </c>
      <c r="BG5" s="54"/>
      <c r="BH5" s="54"/>
      <c r="BI5" s="54"/>
      <c r="BJ5" s="54"/>
      <c r="BK5" s="54"/>
      <c r="BL5" s="54"/>
      <c r="BM5" s="54"/>
      <c r="BN5" s="54"/>
      <c r="BO5" s="54"/>
      <c r="BP5" s="54">
        <v>2</v>
      </c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>
        <v>3</v>
      </c>
      <c r="CC5" s="54"/>
      <c r="CD5" s="54"/>
      <c r="CE5" s="54"/>
      <c r="CF5" s="54"/>
      <c r="CG5" s="54"/>
      <c r="CH5" s="54"/>
      <c r="CI5" s="54"/>
      <c r="CJ5" s="54"/>
      <c r="CK5" s="54">
        <v>4</v>
      </c>
      <c r="CL5" s="54"/>
      <c r="CM5" s="54"/>
      <c r="CN5" s="54"/>
      <c r="CO5" s="54"/>
      <c r="CP5" s="54"/>
      <c r="CQ5" s="54"/>
      <c r="CR5" s="54"/>
      <c r="CS5" s="54"/>
      <c r="CT5" s="54">
        <v>5</v>
      </c>
      <c r="CU5" s="54"/>
      <c r="CV5" s="54"/>
      <c r="CW5" s="54"/>
      <c r="CX5" s="54"/>
      <c r="CY5" s="54"/>
      <c r="CZ5" s="54"/>
      <c r="DA5" s="54"/>
      <c r="DB5" s="54"/>
      <c r="DC5" s="54">
        <v>6</v>
      </c>
      <c r="DD5" s="54"/>
      <c r="DE5" s="54"/>
      <c r="DF5" s="54"/>
      <c r="DG5" s="54"/>
      <c r="DH5" s="54"/>
      <c r="DI5" s="54"/>
      <c r="DJ5" s="54"/>
      <c r="DK5" s="54"/>
      <c r="DL5" s="54">
        <v>7</v>
      </c>
      <c r="DM5" s="54"/>
      <c r="DN5" s="54"/>
      <c r="DO5" s="54"/>
      <c r="DP5" s="54"/>
      <c r="DQ5" s="54"/>
      <c r="DR5" s="54"/>
      <c r="DS5" s="54"/>
      <c r="DT5" s="54"/>
      <c r="DU5" s="54"/>
      <c r="DV5" s="54">
        <v>8</v>
      </c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>
        <v>9</v>
      </c>
      <c r="EL5" s="54"/>
      <c r="EM5" s="54"/>
      <c r="EN5" s="54"/>
      <c r="EO5" s="54"/>
      <c r="EP5" s="54"/>
      <c r="EQ5" s="54"/>
      <c r="ER5" s="54"/>
      <c r="ES5" s="54"/>
      <c r="ET5" s="54">
        <v>10</v>
      </c>
      <c r="EU5" s="54"/>
      <c r="EV5" s="54"/>
      <c r="EW5" s="54"/>
      <c r="EX5" s="54"/>
      <c r="EY5" s="54"/>
      <c r="EZ5" s="54"/>
      <c r="FA5" s="54"/>
      <c r="FB5" s="54"/>
      <c r="FC5" s="54"/>
      <c r="FD5" s="54">
        <v>11</v>
      </c>
      <c r="FE5" s="54"/>
      <c r="FF5" s="54"/>
      <c r="FG5" s="54"/>
      <c r="FH5" s="54"/>
      <c r="FI5" s="54"/>
      <c r="FJ5" s="54"/>
      <c r="FK5" s="54"/>
    </row>
    <row r="6" spans="1:167" ht="15" customHeight="1" x14ac:dyDescent="0.2">
      <c r="A6" s="55"/>
      <c r="B6" s="56" t="s">
        <v>72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7"/>
      <c r="BF6" s="58">
        <f>BF7+BF8+BF9+BF10+BF11+BF12</f>
        <v>583764.6720299999</v>
      </c>
      <c r="BG6" s="58"/>
      <c r="BH6" s="58"/>
      <c r="BI6" s="58"/>
      <c r="BJ6" s="58"/>
      <c r="BK6" s="58"/>
      <c r="BL6" s="58"/>
      <c r="BM6" s="58"/>
      <c r="BN6" s="58"/>
      <c r="BO6" s="58"/>
      <c r="BP6" s="58">
        <f>BP7+BP8+BP9+BP10+BP11+BP12+BP13+BP14</f>
        <v>0</v>
      </c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9">
        <f>CB7+CB8+CB9+CB10+CB11+CB12</f>
        <v>22230.670330000001</v>
      </c>
      <c r="CC6" s="60"/>
      <c r="CD6" s="60"/>
      <c r="CE6" s="60"/>
      <c r="CF6" s="60"/>
      <c r="CG6" s="60"/>
      <c r="CH6" s="60"/>
      <c r="CI6" s="60"/>
      <c r="CJ6" s="61"/>
      <c r="CK6" s="59">
        <f>CK7+CK8+CK9+CK10+CK11+CK12</f>
        <v>238330.53688000003</v>
      </c>
      <c r="CL6" s="60"/>
      <c r="CM6" s="60"/>
      <c r="CN6" s="60"/>
      <c r="CO6" s="60"/>
      <c r="CP6" s="60"/>
      <c r="CQ6" s="60"/>
      <c r="CR6" s="60"/>
      <c r="CS6" s="61"/>
      <c r="CT6" s="59">
        <f>CT7+CT8+CT9+CT10+CT11+CT12</f>
        <v>70447.689419999995</v>
      </c>
      <c r="CU6" s="60"/>
      <c r="CV6" s="60"/>
      <c r="CW6" s="60"/>
      <c r="CX6" s="60"/>
      <c r="CY6" s="60"/>
      <c r="CZ6" s="60"/>
      <c r="DA6" s="60"/>
      <c r="DB6" s="61"/>
      <c r="DC6" s="59">
        <f>DC7+DC8+DC9+DC10+DC11+DC12</f>
        <v>131033.3973</v>
      </c>
      <c r="DD6" s="60"/>
      <c r="DE6" s="60"/>
      <c r="DF6" s="60"/>
      <c r="DG6" s="60"/>
      <c r="DH6" s="60"/>
      <c r="DI6" s="60"/>
      <c r="DJ6" s="60"/>
      <c r="DK6" s="61"/>
      <c r="DL6" s="58">
        <f>DL7+DL8+DL9+DL10+DL11+DL12</f>
        <v>54962.862610000055</v>
      </c>
      <c r="DM6" s="58"/>
      <c r="DN6" s="58"/>
      <c r="DO6" s="58"/>
      <c r="DP6" s="58"/>
      <c r="DQ6" s="58"/>
      <c r="DR6" s="58"/>
      <c r="DS6" s="58"/>
      <c r="DT6" s="58"/>
      <c r="DU6" s="58"/>
      <c r="DV6" s="58">
        <f>DV7+DV8+DV9+DV10+DV11+DV12</f>
        <v>0</v>
      </c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>
        <f>EK7+EK8+EK9+EK10+EK11+EK12</f>
        <v>0</v>
      </c>
      <c r="EL6" s="60"/>
      <c r="EM6" s="60"/>
      <c r="EN6" s="60"/>
      <c r="EO6" s="60"/>
      <c r="EP6" s="60"/>
      <c r="EQ6" s="60"/>
      <c r="ER6" s="60"/>
      <c r="ES6" s="61"/>
      <c r="ET6" s="58">
        <f>ET7+ET8+ET9+ET10+ET11+ET12</f>
        <v>20028.32185</v>
      </c>
      <c r="EU6" s="58"/>
      <c r="EV6" s="58"/>
      <c r="EW6" s="58"/>
      <c r="EX6" s="58"/>
      <c r="EY6" s="58"/>
      <c r="EZ6" s="58"/>
      <c r="FA6" s="58"/>
      <c r="FB6" s="58"/>
      <c r="FC6" s="58"/>
      <c r="FD6" s="59">
        <f>FD7+FD8+FD9+FD10+FD11+FD12</f>
        <v>46731.193640000005</v>
      </c>
      <c r="FE6" s="60"/>
      <c r="FF6" s="60"/>
      <c r="FG6" s="60"/>
      <c r="FH6" s="60"/>
      <c r="FI6" s="60"/>
      <c r="FJ6" s="60"/>
      <c r="FK6" s="61"/>
    </row>
    <row r="7" spans="1:167" ht="15" customHeight="1" x14ac:dyDescent="0.2">
      <c r="A7" s="62"/>
      <c r="B7" s="63" t="s">
        <v>73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4"/>
      <c r="BF7" s="65">
        <f>BP7+CB7+CK7+CT7+DC7+DL7+DV7+EK7+ET7+FD7</f>
        <v>257561.20643000002</v>
      </c>
      <c r="BG7" s="65"/>
      <c r="BH7" s="65"/>
      <c r="BI7" s="65"/>
      <c r="BJ7" s="65"/>
      <c r="BK7" s="65"/>
      <c r="BL7" s="65"/>
      <c r="BM7" s="65"/>
      <c r="BN7" s="65"/>
      <c r="BO7" s="65"/>
      <c r="BP7" s="65">
        <v>0</v>
      </c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>
        <f>('[1]таблица 2'!$C$29+'[1]таблица 2'!$K$29+'[1]таблица 2'!$C$30+'[1]таблица 2'!$K$30+'[1]таблица 2'!$C$31+'[1]таблица 2'!$K$31)/1000</f>
        <v>14536.524949999999</v>
      </c>
      <c r="CC7" s="65"/>
      <c r="CD7" s="65"/>
      <c r="CE7" s="65"/>
      <c r="CF7" s="65"/>
      <c r="CG7" s="65"/>
      <c r="CH7" s="65"/>
      <c r="CI7" s="65"/>
      <c r="CJ7" s="65"/>
      <c r="CK7" s="65">
        <f>('[1]таблица 2'!$C$14+'[1]таблица 2'!$K$14)/1000</f>
        <v>104727.40332</v>
      </c>
      <c r="CL7" s="65"/>
      <c r="CM7" s="65"/>
      <c r="CN7" s="65"/>
      <c r="CO7" s="65"/>
      <c r="CP7" s="65"/>
      <c r="CQ7" s="65"/>
      <c r="CR7" s="65"/>
      <c r="CS7" s="65"/>
      <c r="CT7" s="65">
        <f>('[1]таблица 2'!$C$17+'[1]таблица 2'!$K$17)/1000</f>
        <v>30952.399539999999</v>
      </c>
      <c r="CU7" s="65"/>
      <c r="CV7" s="65"/>
      <c r="CW7" s="65"/>
      <c r="CX7" s="65"/>
      <c r="CY7" s="65"/>
      <c r="CZ7" s="65"/>
      <c r="DA7" s="65"/>
      <c r="DB7" s="65"/>
      <c r="DC7" s="65">
        <f>('[1]таблица 2'!$C$20+'[1]таблица 2'!$K$20)/1000</f>
        <v>74159.60334999999</v>
      </c>
      <c r="DD7" s="65"/>
      <c r="DE7" s="65"/>
      <c r="DF7" s="65"/>
      <c r="DG7" s="65"/>
      <c r="DH7" s="65"/>
      <c r="DI7" s="65"/>
      <c r="DJ7" s="65"/>
      <c r="DK7" s="65"/>
      <c r="DL7" s="65">
        <f>('[1]таблица 2'!$C$13+'[1]таблица 2'!$K$13)/1000-CB7-CK7-CT7-DC7-ET7-FD7</f>
        <v>3151.5332400000552</v>
      </c>
      <c r="DM7" s="65"/>
      <c r="DN7" s="65"/>
      <c r="DO7" s="65"/>
      <c r="DP7" s="65"/>
      <c r="DQ7" s="65"/>
      <c r="DR7" s="65"/>
      <c r="DS7" s="65"/>
      <c r="DT7" s="65"/>
      <c r="DU7" s="65"/>
      <c r="DV7" s="65">
        <f>'[1]таблица 2'!$C$51</f>
        <v>0</v>
      </c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>
        <f>'[1]таблица 2'!$C$52</f>
        <v>0</v>
      </c>
      <c r="EL7" s="65"/>
      <c r="EM7" s="65"/>
      <c r="EN7" s="65"/>
      <c r="EO7" s="65"/>
      <c r="EP7" s="65"/>
      <c r="EQ7" s="65"/>
      <c r="ER7" s="65"/>
      <c r="ES7" s="65"/>
      <c r="ET7" s="65">
        <f>('[1]таблица 2'!$C$48+'[1]таблица 2'!$K$48+'[1]таблица 2'!$C$53+'[1]таблица 2'!$K$53)/1000</f>
        <v>9519.6202499999999</v>
      </c>
      <c r="EU7" s="65"/>
      <c r="EV7" s="65"/>
      <c r="EW7" s="65"/>
      <c r="EX7" s="65"/>
      <c r="EY7" s="65"/>
      <c r="EZ7" s="65"/>
      <c r="FA7" s="65"/>
      <c r="FB7" s="65"/>
      <c r="FC7" s="65"/>
      <c r="FD7" s="65">
        <f>('[1]таблица 2'!$C$56+'[1]таблица 2'!$K$56)/1000</f>
        <v>20514.121780000001</v>
      </c>
      <c r="FE7" s="65"/>
      <c r="FF7" s="65"/>
      <c r="FG7" s="65"/>
      <c r="FH7" s="65"/>
      <c r="FI7" s="65"/>
      <c r="FJ7" s="65"/>
      <c r="FK7" s="65"/>
    </row>
    <row r="8" spans="1:167" ht="15" customHeight="1" x14ac:dyDescent="0.2">
      <c r="A8" s="55"/>
      <c r="B8" s="66" t="s">
        <v>74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65">
        <f t="shared" ref="BF8:BF12" si="0">BP8+CB8+CK8+CT8+DC8+DL8+DV8+EK8+ET8+FD8</f>
        <v>88417.993119999999</v>
      </c>
      <c r="BG8" s="65"/>
      <c r="BH8" s="65"/>
      <c r="BI8" s="65"/>
      <c r="BJ8" s="65"/>
      <c r="BK8" s="65"/>
      <c r="BL8" s="65"/>
      <c r="BM8" s="65"/>
      <c r="BN8" s="65"/>
      <c r="BO8" s="65"/>
      <c r="BP8" s="65">
        <v>0</v>
      </c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>
        <f>('[1]таблица 2'!$G$29+'[1]таблица 2'!$G$30+'[1]таблица 2'!$G$31)/1000</f>
        <v>2945.1475300000002</v>
      </c>
      <c r="CC8" s="65"/>
      <c r="CD8" s="65"/>
      <c r="CE8" s="65"/>
      <c r="CF8" s="65"/>
      <c r="CG8" s="65"/>
      <c r="CH8" s="65"/>
      <c r="CI8" s="65"/>
      <c r="CJ8" s="65"/>
      <c r="CK8" s="65">
        <f>'[1]таблица 2'!$G$14/1000</f>
        <v>40711.839270000004</v>
      </c>
      <c r="CL8" s="65"/>
      <c r="CM8" s="65"/>
      <c r="CN8" s="65"/>
      <c r="CO8" s="65"/>
      <c r="CP8" s="65"/>
      <c r="CQ8" s="65"/>
      <c r="CR8" s="65"/>
      <c r="CS8" s="65"/>
      <c r="CT8" s="65">
        <f>'[1]таблица 2'!$G$17/1000</f>
        <v>12022.085139999999</v>
      </c>
      <c r="CU8" s="65"/>
      <c r="CV8" s="65"/>
      <c r="CW8" s="65"/>
      <c r="CX8" s="65"/>
      <c r="CY8" s="65"/>
      <c r="CZ8" s="65"/>
      <c r="DA8" s="65"/>
      <c r="DB8" s="65"/>
      <c r="DC8" s="65">
        <f>'[1]таблица 2'!$G$20/1000</f>
        <v>12403.402709999998</v>
      </c>
      <c r="DD8" s="65"/>
      <c r="DE8" s="65"/>
      <c r="DF8" s="65"/>
      <c r="DG8" s="65"/>
      <c r="DH8" s="65"/>
      <c r="DI8" s="65"/>
      <c r="DJ8" s="65"/>
      <c r="DK8" s="65"/>
      <c r="DL8" s="65">
        <f>'[1]таблица 2'!$G$13/1000-CB8-CK8-CT8-DC8-ET8-FD8</f>
        <v>13132.357049999995</v>
      </c>
      <c r="DM8" s="65"/>
      <c r="DN8" s="65"/>
      <c r="DO8" s="65"/>
      <c r="DP8" s="65"/>
      <c r="DQ8" s="65"/>
      <c r="DR8" s="65"/>
      <c r="DS8" s="65"/>
      <c r="DT8" s="65"/>
      <c r="DU8" s="65"/>
      <c r="DV8" s="65">
        <f>'[1]таблица 2'!$G$51</f>
        <v>0</v>
      </c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>
        <f>'[1]таблица 2'!$G$53/1000</f>
        <v>109.53490000000001</v>
      </c>
      <c r="EU8" s="65"/>
      <c r="EV8" s="65"/>
      <c r="EW8" s="65"/>
      <c r="EX8" s="65"/>
      <c r="EY8" s="65"/>
      <c r="EZ8" s="65"/>
      <c r="FA8" s="65"/>
      <c r="FB8" s="65"/>
      <c r="FC8" s="65"/>
      <c r="FD8" s="65">
        <f>'[1]таблица 2'!$G$56/1000</f>
        <v>7093.6265200000007</v>
      </c>
      <c r="FE8" s="65"/>
      <c r="FF8" s="65"/>
      <c r="FG8" s="65"/>
      <c r="FH8" s="65"/>
      <c r="FI8" s="65"/>
      <c r="FJ8" s="65"/>
      <c r="FK8" s="65"/>
    </row>
    <row r="9" spans="1:167" ht="15" customHeight="1" x14ac:dyDescent="0.2">
      <c r="A9" s="55"/>
      <c r="B9" s="66" t="s">
        <v>75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65">
        <f t="shared" si="0"/>
        <v>165990.14296</v>
      </c>
      <c r="BG9" s="65"/>
      <c r="BH9" s="65"/>
      <c r="BI9" s="65"/>
      <c r="BJ9" s="65"/>
      <c r="BK9" s="65"/>
      <c r="BL9" s="65"/>
      <c r="BM9" s="65"/>
      <c r="BN9" s="65"/>
      <c r="BO9" s="65"/>
      <c r="BP9" s="65">
        <v>0</v>
      </c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>
        <f>('[1]таблица 2'!$E$29+'[1]таблица 2'!$E$30+'[1]таблица 2'!$E$31)/1000</f>
        <v>1188.3898599999998</v>
      </c>
      <c r="CC9" s="65"/>
      <c r="CD9" s="65"/>
      <c r="CE9" s="65"/>
      <c r="CF9" s="65"/>
      <c r="CG9" s="65"/>
      <c r="CH9" s="65"/>
      <c r="CI9" s="65"/>
      <c r="CJ9" s="65"/>
      <c r="CK9" s="65">
        <f>'[1]таблица 2'!$E$14/1000</f>
        <v>61439.949009999989</v>
      </c>
      <c r="CL9" s="65"/>
      <c r="CM9" s="65"/>
      <c r="CN9" s="65"/>
      <c r="CO9" s="65"/>
      <c r="CP9" s="65"/>
      <c r="CQ9" s="65"/>
      <c r="CR9" s="65"/>
      <c r="CS9" s="65"/>
      <c r="CT9" s="65">
        <f>'[1]таблица 2'!$E$17/1000</f>
        <v>18164.970280000001</v>
      </c>
      <c r="CU9" s="65"/>
      <c r="CV9" s="65"/>
      <c r="CW9" s="65"/>
      <c r="CX9" s="65"/>
      <c r="CY9" s="65"/>
      <c r="CZ9" s="65"/>
      <c r="DA9" s="65"/>
      <c r="DB9" s="65"/>
      <c r="DC9" s="65">
        <f>'[1]таблица 2'!$E$20/1000</f>
        <v>28920.367140000006</v>
      </c>
      <c r="DD9" s="65"/>
      <c r="DE9" s="65"/>
      <c r="DF9" s="65"/>
      <c r="DG9" s="65"/>
      <c r="DH9" s="65"/>
      <c r="DI9" s="65"/>
      <c r="DJ9" s="65"/>
      <c r="DK9" s="65"/>
      <c r="DL9" s="65">
        <f>165990142.96/1000-CB9-CK9-CT9-DC9-ET9-FD9</f>
        <v>36043.708050000001</v>
      </c>
      <c r="DM9" s="65"/>
      <c r="DN9" s="65"/>
      <c r="DO9" s="65"/>
      <c r="DP9" s="65"/>
      <c r="DQ9" s="65"/>
      <c r="DR9" s="65"/>
      <c r="DS9" s="65"/>
      <c r="DT9" s="65"/>
      <c r="DU9" s="65"/>
      <c r="DV9" s="65">
        <f>'[1]таблица 2'!$E$51</f>
        <v>0</v>
      </c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>
        <f>'[1]таблица 2'!$E$53/1000+'[1]таблица 2'!$E$48/1000</f>
        <v>6888.5432300000002</v>
      </c>
      <c r="EU9" s="65"/>
      <c r="EV9" s="65"/>
      <c r="EW9" s="65"/>
      <c r="EX9" s="65"/>
      <c r="EY9" s="65"/>
      <c r="EZ9" s="65"/>
      <c r="FA9" s="65"/>
      <c r="FB9" s="65"/>
      <c r="FC9" s="65"/>
      <c r="FD9" s="65">
        <f>'[1]таблица 2'!$E$56/1000</f>
        <v>13344.215390000001</v>
      </c>
      <c r="FE9" s="65"/>
      <c r="FF9" s="65"/>
      <c r="FG9" s="65"/>
      <c r="FH9" s="65"/>
      <c r="FI9" s="65"/>
      <c r="FJ9" s="65"/>
      <c r="FK9" s="65"/>
    </row>
    <row r="10" spans="1:167" ht="15" customHeight="1" x14ac:dyDescent="0.2">
      <c r="A10" s="55"/>
      <c r="B10" s="68" t="s">
        <v>76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9"/>
      <c r="BF10" s="65">
        <f t="shared" si="0"/>
        <v>38861.900940000007</v>
      </c>
      <c r="BG10" s="65"/>
      <c r="BH10" s="65"/>
      <c r="BI10" s="65"/>
      <c r="BJ10" s="65"/>
      <c r="BK10" s="65"/>
      <c r="BL10" s="65"/>
      <c r="BM10" s="65"/>
      <c r="BN10" s="65"/>
      <c r="BO10" s="65"/>
      <c r="BP10" s="65">
        <v>0</v>
      </c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>
        <f>('[1]таблица 2'!$I$29+'[1]таблица 2'!$I$30+'[1]таблица 2'!$I$31)/1000</f>
        <v>2056.5096399999998</v>
      </c>
      <c r="CC10" s="65"/>
      <c r="CD10" s="65"/>
      <c r="CE10" s="65"/>
      <c r="CF10" s="65"/>
      <c r="CG10" s="65"/>
      <c r="CH10" s="65"/>
      <c r="CI10" s="65"/>
      <c r="CJ10" s="65"/>
      <c r="CK10" s="65">
        <f>'[1]таблица 2'!$I$14/1000</f>
        <v>16709.551070000001</v>
      </c>
      <c r="CL10" s="65"/>
      <c r="CM10" s="65"/>
      <c r="CN10" s="65"/>
      <c r="CO10" s="65"/>
      <c r="CP10" s="65"/>
      <c r="CQ10" s="65"/>
      <c r="CR10" s="65"/>
      <c r="CS10" s="65"/>
      <c r="CT10" s="65">
        <f>'[1]таблица 2'!$I$17/1000</f>
        <v>4945.3445500000007</v>
      </c>
      <c r="CU10" s="65"/>
      <c r="CV10" s="65"/>
      <c r="CW10" s="65"/>
      <c r="CX10" s="65"/>
      <c r="CY10" s="65"/>
      <c r="CZ10" s="65"/>
      <c r="DA10" s="65"/>
      <c r="DB10" s="65"/>
      <c r="DC10" s="65">
        <f>'[1]таблица 2'!$I$20/1000</f>
        <v>8006.2616700000008</v>
      </c>
      <c r="DD10" s="65"/>
      <c r="DE10" s="65"/>
      <c r="DF10" s="65"/>
      <c r="DG10" s="65"/>
      <c r="DH10" s="65"/>
      <c r="DI10" s="65"/>
      <c r="DJ10" s="65"/>
      <c r="DK10" s="65"/>
      <c r="DL10" s="65">
        <f>'[1]таблица 2'!$I$13/1000-CB10-CK10-CT10-DC10-ET10-FD10</f>
        <v>2132.3982499999993</v>
      </c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>
        <f>'[1]таблица 2'!$I$53/1000+'[1]таблица 2'!$I$48/1000</f>
        <v>1889.59366</v>
      </c>
      <c r="EU10" s="65"/>
      <c r="EV10" s="65"/>
      <c r="EW10" s="65"/>
      <c r="EX10" s="65"/>
      <c r="EY10" s="65"/>
      <c r="EZ10" s="65"/>
      <c r="FA10" s="65"/>
      <c r="FB10" s="65"/>
      <c r="FC10" s="65"/>
      <c r="FD10" s="65">
        <f>'[1]таблица 2'!$I$56/1000</f>
        <v>3122.2421000000004</v>
      </c>
      <c r="FE10" s="65"/>
      <c r="FF10" s="65"/>
      <c r="FG10" s="65"/>
      <c r="FH10" s="65"/>
      <c r="FI10" s="65"/>
      <c r="FJ10" s="65"/>
      <c r="FK10" s="65"/>
    </row>
    <row r="11" spans="1:167" ht="27.75" customHeight="1" x14ac:dyDescent="0.2">
      <c r="A11" s="55"/>
      <c r="B11" s="66" t="s">
        <v>77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65">
        <f t="shared" si="0"/>
        <v>13492.564680000001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>
        <v>0</v>
      </c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>
        <f>('[1]таблица 2'!$L$29+'[1]таблица 2'!$L$30+'[1]таблица 2'!$L$31)/1000</f>
        <v>562.20916</v>
      </c>
      <c r="CC11" s="65"/>
      <c r="CD11" s="65"/>
      <c r="CE11" s="65"/>
      <c r="CF11" s="65"/>
      <c r="CG11" s="65"/>
      <c r="CH11" s="65"/>
      <c r="CI11" s="65"/>
      <c r="CJ11" s="65"/>
      <c r="CK11" s="65">
        <f>'[1]таблица 2'!$L$14/1000</f>
        <v>6137.7393299999994</v>
      </c>
      <c r="CL11" s="65"/>
      <c r="CM11" s="65"/>
      <c r="CN11" s="65"/>
      <c r="CO11" s="65"/>
      <c r="CP11" s="65"/>
      <c r="CQ11" s="65"/>
      <c r="CR11" s="65"/>
      <c r="CS11" s="65"/>
      <c r="CT11" s="65">
        <f>'[1]таблица 2'!$L$17/1000</f>
        <v>1816.5166800000002</v>
      </c>
      <c r="CU11" s="65"/>
      <c r="CV11" s="65"/>
      <c r="CW11" s="65"/>
      <c r="CX11" s="65"/>
      <c r="CY11" s="65"/>
      <c r="CZ11" s="65"/>
      <c r="DA11" s="65"/>
      <c r="DB11" s="65"/>
      <c r="DC11" s="65">
        <f>'[1]таблица 2'!$L$20/1000</f>
        <v>3049.4137700000006</v>
      </c>
      <c r="DD11" s="65"/>
      <c r="DE11" s="65"/>
      <c r="DF11" s="65"/>
      <c r="DG11" s="65"/>
      <c r="DH11" s="65"/>
      <c r="DI11" s="65"/>
      <c r="DJ11" s="65"/>
      <c r="DK11" s="65"/>
      <c r="DL11" s="65">
        <f>'[1]таблица 2'!$L$13/1000-CB11-CK11-CT11-DC11-ET11-FD11</f>
        <v>76.611790000001292</v>
      </c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>
        <f>'[1]таблица 2'!$L$53/1000+'[1]таблица 2'!$L$48/1000</f>
        <v>765.54039999999998</v>
      </c>
      <c r="EU11" s="65"/>
      <c r="EV11" s="65"/>
      <c r="EW11" s="65"/>
      <c r="EX11" s="65"/>
      <c r="EY11" s="65"/>
      <c r="EZ11" s="65"/>
      <c r="FA11" s="65"/>
      <c r="FB11" s="65"/>
      <c r="FC11" s="65"/>
      <c r="FD11" s="65">
        <f>'[1]таблица 2'!$L$56/1000</f>
        <v>1084.5335500000001</v>
      </c>
      <c r="FE11" s="65"/>
      <c r="FF11" s="65"/>
      <c r="FG11" s="65"/>
      <c r="FH11" s="65"/>
      <c r="FI11" s="65"/>
      <c r="FJ11" s="65"/>
      <c r="FK11" s="65"/>
    </row>
    <row r="12" spans="1:167" ht="15" customHeight="1" x14ac:dyDescent="0.2">
      <c r="A12" s="55"/>
      <c r="B12" s="66" t="s">
        <v>78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65">
        <f t="shared" si="0"/>
        <v>19440.863899999997</v>
      </c>
      <c r="BG12" s="65"/>
      <c r="BH12" s="65"/>
      <c r="BI12" s="65"/>
      <c r="BJ12" s="65"/>
      <c r="BK12" s="65"/>
      <c r="BL12" s="65"/>
      <c r="BM12" s="65"/>
      <c r="BN12" s="65"/>
      <c r="BO12" s="65"/>
      <c r="BP12" s="65">
        <v>0</v>
      </c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>
        <f>('[1]таблица 2'!$N$29+'[1]таблица 2'!$N$30+'[1]таблица 2'!$N$31)/1000</f>
        <v>941.88918999999999</v>
      </c>
      <c r="CC12" s="65"/>
      <c r="CD12" s="65"/>
      <c r="CE12" s="65"/>
      <c r="CF12" s="65"/>
      <c r="CG12" s="65"/>
      <c r="CH12" s="65"/>
      <c r="CI12" s="65"/>
      <c r="CJ12" s="65"/>
      <c r="CK12" s="65">
        <f>'[1]таблица 2'!$N$14/1000</f>
        <v>8604.0548800000015</v>
      </c>
      <c r="CL12" s="65"/>
      <c r="CM12" s="65"/>
      <c r="CN12" s="65"/>
      <c r="CO12" s="65"/>
      <c r="CP12" s="65"/>
      <c r="CQ12" s="65"/>
      <c r="CR12" s="65"/>
      <c r="CS12" s="65"/>
      <c r="CT12" s="65">
        <f>'[1]таблица 2'!$N$17/1000</f>
        <v>2546.3732300000001</v>
      </c>
      <c r="CU12" s="65"/>
      <c r="CV12" s="65"/>
      <c r="CW12" s="65"/>
      <c r="CX12" s="65"/>
      <c r="CY12" s="65"/>
      <c r="CZ12" s="65"/>
      <c r="DA12" s="65"/>
      <c r="DB12" s="65"/>
      <c r="DC12" s="65">
        <f>'[1]таблица 2'!$N$20/1000</f>
        <v>4494.3486600000006</v>
      </c>
      <c r="DD12" s="65"/>
      <c r="DE12" s="65"/>
      <c r="DF12" s="65"/>
      <c r="DG12" s="65"/>
      <c r="DH12" s="65"/>
      <c r="DI12" s="65"/>
      <c r="DJ12" s="65"/>
      <c r="DK12" s="65"/>
      <c r="DL12" s="65">
        <f>19440863.9/1000-CB12-CK12-CT12-DC12-DV12-EK12-ET12-FD12</f>
        <v>426.25422999999637</v>
      </c>
      <c r="DM12" s="65"/>
      <c r="DN12" s="65"/>
      <c r="DO12" s="65"/>
      <c r="DP12" s="65"/>
      <c r="DQ12" s="65"/>
      <c r="DR12" s="65"/>
      <c r="DS12" s="65"/>
      <c r="DT12" s="65"/>
      <c r="DU12" s="65"/>
      <c r="DV12" s="65">
        <f>'[1]таблица 2'!$N$51</f>
        <v>0</v>
      </c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>
        <f>'[1]таблица 2'!$N$52</f>
        <v>0</v>
      </c>
      <c r="EL12" s="65"/>
      <c r="EM12" s="65"/>
      <c r="EN12" s="65"/>
      <c r="EO12" s="65"/>
      <c r="EP12" s="65"/>
      <c r="EQ12" s="65"/>
      <c r="ER12" s="65"/>
      <c r="ES12" s="65"/>
      <c r="ET12" s="65">
        <f>'[1]таблица 2'!$N$53/1000+'[1]таблица 2'!$N$48/1000</f>
        <v>855.48940999999991</v>
      </c>
      <c r="EU12" s="65"/>
      <c r="EV12" s="65"/>
      <c r="EW12" s="65"/>
      <c r="EX12" s="65"/>
      <c r="EY12" s="65"/>
      <c r="EZ12" s="65"/>
      <c r="FA12" s="65"/>
      <c r="FB12" s="65"/>
      <c r="FC12" s="65"/>
      <c r="FD12" s="65">
        <f>'[1]таблица 2'!$N$56/1000</f>
        <v>1572.4543000000001</v>
      </c>
      <c r="FE12" s="65"/>
      <c r="FF12" s="65"/>
      <c r="FG12" s="65"/>
      <c r="FH12" s="65"/>
      <c r="FI12" s="65"/>
      <c r="FJ12" s="65"/>
      <c r="FK12" s="65"/>
    </row>
    <row r="13" spans="1:167" ht="15" customHeight="1" x14ac:dyDescent="0.2">
      <c r="A13" s="70"/>
      <c r="B13" s="71" t="s">
        <v>79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2"/>
      <c r="BF13" s="65">
        <f>BP13+CB13+CK13+CT13+DC13+DL13+DV13+EK13+ET13+FD13</f>
        <v>819393.91697000014</v>
      </c>
      <c r="BG13" s="65"/>
      <c r="BH13" s="65"/>
      <c r="BI13" s="65"/>
      <c r="BJ13" s="65"/>
      <c r="BK13" s="65"/>
      <c r="BL13" s="65"/>
      <c r="BM13" s="65"/>
      <c r="BN13" s="65"/>
      <c r="BO13" s="65"/>
      <c r="BP13" s="65">
        <v>0</v>
      </c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>
        <f>('[1]свод с распределением АУП'!$M$28+'[1]свод с распределением АУП'!$M$29+'[1]свод с распределением АУП'!$M$30)/1000</f>
        <v>27356.337370000001</v>
      </c>
      <c r="CC13" s="65"/>
      <c r="CD13" s="65"/>
      <c r="CE13" s="65"/>
      <c r="CF13" s="65"/>
      <c r="CG13" s="65"/>
      <c r="CH13" s="65"/>
      <c r="CI13" s="65"/>
      <c r="CJ13" s="65"/>
      <c r="CK13" s="65">
        <f>'[1]свод с распределением АУП'!$M$8/1000</f>
        <v>304284.48663999996</v>
      </c>
      <c r="CL13" s="65"/>
      <c r="CM13" s="65"/>
      <c r="CN13" s="65"/>
      <c r="CO13" s="65"/>
      <c r="CP13" s="65"/>
      <c r="CQ13" s="65"/>
      <c r="CR13" s="65"/>
      <c r="CS13" s="65"/>
      <c r="CT13" s="65">
        <f>'[1]свод с распределением АУП'!$M$11/1000</f>
        <v>89963.063310000012</v>
      </c>
      <c r="CU13" s="65"/>
      <c r="CV13" s="65"/>
      <c r="CW13" s="65"/>
      <c r="CX13" s="65"/>
      <c r="CY13" s="65"/>
      <c r="CZ13" s="65"/>
      <c r="DA13" s="65"/>
      <c r="DB13" s="65"/>
      <c r="DC13" s="65">
        <f>'[1]свод с распределением АУП'!$M$14/1000</f>
        <v>193224.62733000002</v>
      </c>
      <c r="DD13" s="65"/>
      <c r="DE13" s="65"/>
      <c r="DF13" s="65"/>
      <c r="DG13" s="65"/>
      <c r="DH13" s="65"/>
      <c r="DI13" s="65"/>
      <c r="DJ13" s="65"/>
      <c r="DK13" s="65"/>
      <c r="DL13" s="65">
        <f>'[1]свод с распределением АУП'!$M$49/1000-CB13-CK13-CT13-DC13-ET13-FD13</f>
        <v>163908.78583000007</v>
      </c>
      <c r="DM13" s="65"/>
      <c r="DN13" s="65"/>
      <c r="DO13" s="65"/>
      <c r="DP13" s="65"/>
      <c r="DQ13" s="65"/>
      <c r="DR13" s="65"/>
      <c r="DS13" s="65"/>
      <c r="DT13" s="65"/>
      <c r="DU13" s="65"/>
      <c r="DV13" s="65">
        <f>'[1]свод с распределением АУП'!$M$57</f>
        <v>0</v>
      </c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>
        <f>'[1]свод с распределением АУП'!$M$47/1000</f>
        <v>28111.521239999998</v>
      </c>
      <c r="EU13" s="65"/>
      <c r="EV13" s="65"/>
      <c r="EW13" s="65"/>
      <c r="EX13" s="65"/>
      <c r="EY13" s="65"/>
      <c r="EZ13" s="65"/>
      <c r="FA13" s="65"/>
      <c r="FB13" s="65"/>
      <c r="FC13" s="65"/>
      <c r="FD13" s="65">
        <f>'[1]свод с распределением АУП'!$M$48/1000</f>
        <v>12545.09525</v>
      </c>
      <c r="FE13" s="65"/>
      <c r="FF13" s="65"/>
      <c r="FG13" s="65"/>
      <c r="FH13" s="65"/>
      <c r="FI13" s="65"/>
      <c r="FJ13" s="65"/>
      <c r="FK13" s="65"/>
    </row>
    <row r="14" spans="1:167" ht="15" customHeight="1" x14ac:dyDescent="0.2">
      <c r="A14" s="55"/>
      <c r="B14" s="71" t="s">
        <v>80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2"/>
      <c r="BF14" s="65">
        <f>BP14+CB14+CK14+CT14+DC14+DL14+DV14+EK14+ET14+FD14</f>
        <v>61476.719409999998</v>
      </c>
      <c r="BG14" s="65"/>
      <c r="BH14" s="65"/>
      <c r="BI14" s="65"/>
      <c r="BJ14" s="65"/>
      <c r="BK14" s="65"/>
      <c r="BL14" s="65"/>
      <c r="BM14" s="65"/>
      <c r="BN14" s="65"/>
      <c r="BO14" s="65"/>
      <c r="BP14" s="65">
        <v>0</v>
      </c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>
        <f>'[1]свод с распределением АУП'!$M$59/1000</f>
        <v>913.04888000000005</v>
      </c>
      <c r="EU14" s="65"/>
      <c r="EV14" s="65"/>
      <c r="EW14" s="65"/>
      <c r="EX14" s="65"/>
      <c r="EY14" s="65"/>
      <c r="EZ14" s="65"/>
      <c r="FA14" s="65"/>
      <c r="FB14" s="65"/>
      <c r="FC14" s="65"/>
      <c r="FD14" s="65">
        <f>'[1]свод с распределением АУП'!$M$62/1000</f>
        <v>60563.670529999996</v>
      </c>
      <c r="FE14" s="65"/>
      <c r="FF14" s="65"/>
      <c r="FG14" s="65"/>
      <c r="FH14" s="65"/>
      <c r="FI14" s="65"/>
      <c r="FJ14" s="65"/>
      <c r="FK14" s="65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CT12:DB12"/>
    <mergeCell ref="DC12:DK12"/>
    <mergeCell ref="DL12:DU12"/>
    <mergeCell ref="DV12:EJ12"/>
    <mergeCell ref="EK12:ES12"/>
    <mergeCell ref="ET12:FC12"/>
    <mergeCell ref="DL11:DU11"/>
    <mergeCell ref="DV11:EJ11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Ф.2 </vt:lpstr>
      <vt:lpstr>Ф.2 стр.2</vt:lpstr>
      <vt:lpstr>'Ф.2 '!Область_печати</vt:lpstr>
      <vt:lpstr>'Ф.2 стр.2'!Область_печати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Агафоненко Оксана Витальевна</dc:creator>
  <cp:lastModifiedBy>Агафоненко Оксана Витальевна</cp:lastModifiedBy>
  <dcterms:created xsi:type="dcterms:W3CDTF">2023-04-18T06:02:43Z</dcterms:created>
  <dcterms:modified xsi:type="dcterms:W3CDTF">2023-04-18T06:04:12Z</dcterms:modified>
</cp:coreProperties>
</file>